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105" windowWidth="15180" windowHeight="8835" activeTab="3"/>
  </bookViews>
  <sheets>
    <sheet name="таблица 1" sheetId="1" r:id="rId1"/>
    <sheet name="Таблица 2" sheetId="2" r:id="rId2"/>
    <sheet name="Таблица 3" sheetId="3" r:id="rId3"/>
    <sheet name="налоговый потенциал" sheetId="4" r:id="rId4"/>
  </sheets>
  <calcPr calcId="144525"/>
</workbook>
</file>

<file path=xl/calcChain.xml><?xml version="1.0" encoding="utf-8"?>
<calcChain xmlns="http://schemas.openxmlformats.org/spreadsheetml/2006/main">
  <c r="R12" i="2" l="1"/>
  <c r="D6" i="1"/>
  <c r="C6" i="1"/>
  <c r="M12" i="2" l="1"/>
  <c r="G12" i="2"/>
  <c r="B11" i="3"/>
  <c r="F5" i="4" l="1"/>
  <c r="C6" i="3" s="1"/>
  <c r="F6" i="4"/>
  <c r="C7" i="3" s="1"/>
  <c r="D7" i="3" s="1"/>
  <c r="F7" i="4"/>
  <c r="C8" i="3" s="1"/>
  <c r="D8" i="3" s="1"/>
  <c r="F8" i="4"/>
  <c r="C9" i="3" s="1"/>
  <c r="D9" i="3" s="1"/>
  <c r="F9" i="4"/>
  <c r="C10" i="3"/>
  <c r="D10" i="3" s="1"/>
  <c r="I11" i="3"/>
  <c r="F9" i="3"/>
  <c r="C12" i="2"/>
  <c r="D10" i="4"/>
  <c r="C10" i="4"/>
  <c r="B10" i="4"/>
  <c r="E10" i="4"/>
  <c r="B11" i="1"/>
  <c r="I8" i="1" s="1"/>
  <c r="F11" i="3"/>
  <c r="G11" i="3"/>
  <c r="V9" i="2"/>
  <c r="F8" i="3"/>
  <c r="U11" i="2"/>
  <c r="U10" i="2"/>
  <c r="U9" i="2"/>
  <c r="U8" i="2"/>
  <c r="U7" i="2"/>
  <c r="P11" i="2"/>
  <c r="P10" i="2"/>
  <c r="P9" i="2"/>
  <c r="P8" i="2"/>
  <c r="P7" i="2"/>
  <c r="K11" i="2"/>
  <c r="V11" i="2"/>
  <c r="F10" i="3"/>
  <c r="K10" i="2"/>
  <c r="V10" i="2"/>
  <c r="K9" i="2"/>
  <c r="K8" i="2"/>
  <c r="K7" i="2"/>
  <c r="V7" i="2"/>
  <c r="F6" i="3"/>
  <c r="E11" i="2"/>
  <c r="E10" i="2"/>
  <c r="E9" i="2"/>
  <c r="E8" i="2"/>
  <c r="V8" i="2"/>
  <c r="F7" i="3"/>
  <c r="E7" i="2"/>
  <c r="E11" i="1"/>
  <c r="F7" i="1"/>
  <c r="G7" i="1" s="1"/>
  <c r="H11" i="1"/>
  <c r="I7" i="1" s="1"/>
  <c r="F8" i="1"/>
  <c r="G8" i="1" s="1"/>
  <c r="F9" i="1"/>
  <c r="G9" i="1" s="1"/>
  <c r="F10" i="1"/>
  <c r="G10" i="1" s="1"/>
  <c r="F6" i="1"/>
  <c r="G6" i="1" s="1"/>
  <c r="I11" i="1"/>
  <c r="C10" i="1" l="1"/>
  <c r="D10" i="1" s="1"/>
  <c r="I6" i="1"/>
  <c r="C8" i="1"/>
  <c r="D8" i="1" s="1"/>
  <c r="I10" i="1"/>
  <c r="F11" i="1"/>
  <c r="G11" i="1" s="1"/>
  <c r="C7" i="1"/>
  <c r="D7" i="1" s="1"/>
  <c r="C9" i="1"/>
  <c r="D9" i="1" s="1"/>
  <c r="I9" i="1"/>
  <c r="D6" i="3"/>
  <c r="C11" i="3"/>
  <c r="D11" i="3" s="1"/>
  <c r="E10" i="3" s="1"/>
  <c r="G10" i="3" s="1"/>
  <c r="H10" i="3" s="1"/>
  <c r="F10" i="4"/>
  <c r="E6" i="3" l="1"/>
  <c r="G6" i="3" s="1"/>
  <c r="E9" i="3"/>
  <c r="G9" i="3" s="1"/>
  <c r="H9" i="3" s="1"/>
  <c r="E7" i="3"/>
  <c r="G7" i="3" s="1"/>
  <c r="H7" i="3" s="1"/>
  <c r="E8" i="3"/>
  <c r="G8" i="3" s="1"/>
  <c r="H8" i="3" s="1"/>
  <c r="H11" i="3" l="1"/>
</calcChain>
</file>

<file path=xl/sharedStrings.xml><?xml version="1.0" encoding="utf-8"?>
<sst xmlns="http://schemas.openxmlformats.org/spreadsheetml/2006/main" count="81" uniqueCount="57">
  <si>
    <t>Наименование поселений</t>
  </si>
  <si>
    <t>Средняя численность населения муниципального района (гр2/число поселений) считается для всех поселений общая</t>
  </si>
  <si>
    <t>Коэффициент масштаба гр.4= (0,6* гр.2+0,4* гр.3)/гр.2</t>
  </si>
  <si>
    <t>Численность населения, прож.в насел.пунктах менее 500 чел. (тыс.чел.)</t>
  </si>
  <si>
    <t>Удельный вес гр.5 в гр.2</t>
  </si>
  <si>
    <t>Коэффициент дисперсности</t>
  </si>
  <si>
    <t>Радищевское г/поселение</t>
  </si>
  <si>
    <t>Октябрьское с/поселение</t>
  </si>
  <si>
    <t>Ореховское с/поселение</t>
  </si>
  <si>
    <t>Дмитриевское с/поселение</t>
  </si>
  <si>
    <t>Калиновское с/поселение</t>
  </si>
  <si>
    <t>Итого</t>
  </si>
  <si>
    <t>Коэффициент дисперсности гр.7=1+гр.6</t>
  </si>
  <si>
    <t>Расходы на оплату коммунальных услуг, утверждённые на очередной финансовый год (тыс.руб.)</t>
  </si>
  <si>
    <t>Коэффициент стоимости коммунальных услуг для бюджетных учреждений гр.9=(гр.8/гр.2/(гр.8 всего/гр.2всего)</t>
  </si>
  <si>
    <t>Таблица 1</t>
  </si>
  <si>
    <t>Таблица 2</t>
  </si>
  <si>
    <t>Доля расходов на аппарат в расходах вошедших в репрезентативную систему (общая для всех поселений)</t>
  </si>
  <si>
    <t>Коэффициент масштаба</t>
  </si>
  <si>
    <t>Доля расходов на культуру в расходах вошедших в репрезентативную систему (общая для всех поселений)</t>
  </si>
  <si>
    <t xml:space="preserve">Контингент
(численность постоянного населения)
</t>
  </si>
  <si>
    <t xml:space="preserve">ИБР по аппарату
(гр.4 по поселению/гр.4
всего)
</t>
  </si>
  <si>
    <t xml:space="preserve">Контингент
(численность постоянного населения
</t>
  </si>
  <si>
    <t xml:space="preserve">Коэффициент масштаба
</t>
  </si>
  <si>
    <t xml:space="preserve">Коэффициент
стоимости
коммунальных услуг
</t>
  </si>
  <si>
    <t xml:space="preserve">ИБР по культуре
гр.8*9*10/
гр.8*9*10
всего
</t>
  </si>
  <si>
    <t>Аппарат</t>
  </si>
  <si>
    <t>Культура</t>
  </si>
  <si>
    <t>ЖКХ</t>
  </si>
  <si>
    <t>Прочие</t>
  </si>
  <si>
    <t>Доля расходов ЖКХ в расходах вошедших в репрезентативную систему (общая для всех поселений)</t>
  </si>
  <si>
    <t>Коэффициент
стоимости
коммунальных услуг</t>
  </si>
  <si>
    <t xml:space="preserve">ИБР по ЖКХ
гр.(14*15)/
 (14*15)
всего
</t>
  </si>
  <si>
    <t xml:space="preserve">ИБР по поселению
Гр.(2*5)+(6*11)+(12*
16)+(17*21)
</t>
  </si>
  <si>
    <t>Доля по прочим расходам в расходах вошедших в репрезентативную систему (общая для всех поселений)</t>
  </si>
  <si>
    <t xml:space="preserve">ИБР по прочим
Гр.(19*20)/(19*20 всего)
</t>
  </si>
  <si>
    <t xml:space="preserve">Доходный потенциал на душу населения
(руб.) гр.3/гр.2
</t>
  </si>
  <si>
    <t>Индекс доходного потенциала (гр.4/гр.4всего)</t>
  </si>
  <si>
    <t>Индекс бюджетных расходов поселения</t>
  </si>
  <si>
    <t>Бюджетная обеспеченность (гр.5/гр.6)</t>
  </si>
  <si>
    <t>Объём средств, необходимый для доведения бюджетной обеспеченности до среднерайонного уровня (прогноз доходов по всем поселениям с учётом субвенций на вырвнивание из областного ФК*(1-гр.7) * (гр.6*гр.2)</t>
  </si>
  <si>
    <t>Наименование муниципальных образований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</si>
  <si>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</si>
  <si>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</si>
  <si>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</si>
  <si>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</si>
  <si>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Всего по поселениям</t>
  </si>
  <si>
    <t>Таблица 3</t>
  </si>
  <si>
    <t>Численность постоянного населения поселения на 01.01.2023      (тыс. чел.)</t>
  </si>
  <si>
    <t xml:space="preserve">Объём дотации на выравнивание бюджетной обеспеченности из районного фонда финансовой поддержки поселений муниципальных образований после выравнивания на 2024 год </t>
  </si>
  <si>
    <t xml:space="preserve">Расчёт коэффициентов удорожания, применяемых для расчёта индекса бюджетных расходов на 2025 год. </t>
  </si>
  <si>
    <t xml:space="preserve">Расчёт  индекса бюджетных расходов поселений на 2025 год. </t>
  </si>
  <si>
    <t xml:space="preserve">Расчёт дотации из районного фонда финансовой поддержки на 2025 год. </t>
  </si>
  <si>
    <t>Численность постоянного населения поселения на 01.01.2024      (тыс. чел.)</t>
  </si>
  <si>
    <t>Расчёт налогового потенциала на 2025 год</t>
  </si>
  <si>
    <t>Налоговый потенциал на 2025 год по поселениям, расчитанный по формуле(тыс.руб.)</t>
  </si>
  <si>
    <t>Доходный потенциал на 2025 год по поселениям, рассчитанный по формуле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</si>
</sst>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4" fontId="8" fillId="2" borderId="0" xfId="0" applyNumberFormat="1" applyFont="1" applyFill="1"/>
    <xf numFmtId="0" fontId="8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11"/>
  <sheetViews>
    <sheetView workbookViewId="0">
      <selection activeCell="H17" sqref="H17"/>
    </sheetView>
  </sheetViews>
  <sheetFormatPr defaultColWidth="9.140625" defaultRowHeight="12.75" x14ac:dyDescent="0.2"/>
  <cols>
    <col min="1" max="1" width="14.28515625" style="1" customWidth="1"/>
    <col min="2" max="2" width="13.85546875" style="1" customWidth="1"/>
    <col min="3" max="3" width="16" style="1" customWidth="1"/>
    <col min="4" max="4" width="14.42578125" style="1" customWidth="1"/>
    <col min="5" max="5" width="13.42578125" style="1" customWidth="1"/>
    <col min="6" max="6" width="12.85546875" style="1" customWidth="1"/>
    <col min="7" max="7" width="13" style="1" customWidth="1"/>
    <col min="8" max="8" width="15.42578125" style="1" customWidth="1"/>
    <col min="9" max="9" width="16.5703125" style="1" customWidth="1"/>
    <col min="10" max="16384" width="9.140625" style="1"/>
  </cols>
  <sheetData>
    <row r="1" spans="1:9" ht="14.25" x14ac:dyDescent="0.2">
      <c r="A1" s="33" t="s">
        <v>50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"/>
      <c r="B2" s="3"/>
      <c r="C2" s="3"/>
      <c r="D2" s="2"/>
      <c r="E2" s="3"/>
      <c r="F2" s="2"/>
      <c r="G2" s="2"/>
      <c r="H2" s="2"/>
      <c r="I2" s="2"/>
    </row>
    <row r="3" spans="1:9" x14ac:dyDescent="0.2">
      <c r="A3" s="2"/>
      <c r="B3" s="3"/>
      <c r="C3" s="3"/>
      <c r="D3" s="2"/>
      <c r="E3" s="3"/>
      <c r="F3" s="2"/>
      <c r="G3" s="2"/>
      <c r="H3" s="2"/>
      <c r="I3" s="4" t="s">
        <v>15</v>
      </c>
    </row>
    <row r="4" spans="1:9" ht="101.25" customHeight="1" x14ac:dyDescent="0.2">
      <c r="A4" s="5" t="s">
        <v>0</v>
      </c>
      <c r="B4" s="5" t="s">
        <v>53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12</v>
      </c>
      <c r="H4" s="5" t="s">
        <v>13</v>
      </c>
      <c r="I4" s="5" t="s">
        <v>14</v>
      </c>
    </row>
    <row r="5" spans="1:9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</row>
    <row r="6" spans="1:9" ht="25.5" x14ac:dyDescent="0.2">
      <c r="A6" s="8" t="s">
        <v>6</v>
      </c>
      <c r="B6" s="18">
        <v>4982</v>
      </c>
      <c r="C6" s="27">
        <f>B11/5</f>
        <v>2249.1999999999998</v>
      </c>
      <c r="D6" s="9">
        <f>(0.6*B6+0.4*C6)/5247</f>
        <v>0.74116256908709732</v>
      </c>
      <c r="E6" s="18">
        <v>1122</v>
      </c>
      <c r="F6" s="9">
        <f t="shared" ref="F6:F11" si="0">E6/B6</f>
        <v>0.22521075873143315</v>
      </c>
      <c r="G6" s="9">
        <f t="shared" ref="G6:G11" si="1">1+F6</f>
        <v>1.2252107587314331</v>
      </c>
      <c r="H6" s="19">
        <v>2345</v>
      </c>
      <c r="I6" s="9">
        <f>(H6/B6)/(H11/B11)</f>
        <v>1.007715804461788</v>
      </c>
    </row>
    <row r="7" spans="1:9" ht="25.5" x14ac:dyDescent="0.2">
      <c r="A7" s="8" t="s">
        <v>7</v>
      </c>
      <c r="B7" s="11">
        <v>2331</v>
      </c>
      <c r="C7" s="27">
        <f>B11/5</f>
        <v>2249.1999999999998</v>
      </c>
      <c r="D7" s="9">
        <f>(0.6*B7+0.4*C7)/2542</f>
        <v>0.9041227380015735</v>
      </c>
      <c r="E7" s="11">
        <v>244</v>
      </c>
      <c r="F7" s="9">
        <f t="shared" si="0"/>
        <v>0.10467610467610468</v>
      </c>
      <c r="G7" s="9">
        <f t="shared" si="1"/>
        <v>1.1046761046761047</v>
      </c>
      <c r="H7" s="20">
        <v>924</v>
      </c>
      <c r="I7" s="9">
        <f>(H7/B7)/(H11/B11)</f>
        <v>0.84865005499321766</v>
      </c>
    </row>
    <row r="8" spans="1:9" ht="25.5" x14ac:dyDescent="0.2">
      <c r="A8" s="8" t="s">
        <v>8</v>
      </c>
      <c r="B8" s="11">
        <v>1489</v>
      </c>
      <c r="C8" s="27">
        <f>B11/5</f>
        <v>2249.1999999999998</v>
      </c>
      <c r="D8" s="9">
        <f>(0.6*B8+0.4*C8)/1721</f>
        <v>1.0418826263800116</v>
      </c>
      <c r="E8" s="11">
        <v>911</v>
      </c>
      <c r="F8" s="9">
        <f t="shared" si="0"/>
        <v>0.61182001343183345</v>
      </c>
      <c r="G8" s="9">
        <f t="shared" si="1"/>
        <v>1.6118200134318335</v>
      </c>
      <c r="H8" s="20">
        <v>826.6</v>
      </c>
      <c r="I8" s="9">
        <f>(H8/B8)/(H11/B11)</f>
        <v>1.1885012674120934</v>
      </c>
    </row>
    <row r="9" spans="1:9" ht="25.5" x14ac:dyDescent="0.2">
      <c r="A9" s="8" t="s">
        <v>9</v>
      </c>
      <c r="B9" s="11">
        <v>870</v>
      </c>
      <c r="C9" s="27">
        <f>B11/5</f>
        <v>2249.1999999999998</v>
      </c>
      <c r="D9" s="9">
        <f>(0.6*B9+0.4*C9)/962</f>
        <v>1.4778378378378376</v>
      </c>
      <c r="E9" s="11">
        <v>870</v>
      </c>
      <c r="F9" s="9">
        <f t="shared" si="0"/>
        <v>1</v>
      </c>
      <c r="G9" s="9">
        <f t="shared" si="1"/>
        <v>2</v>
      </c>
      <c r="H9" s="20">
        <v>303.7</v>
      </c>
      <c r="I9" s="9">
        <f>(H9/B9)/(H11/B11)</f>
        <v>0.74735076825652724</v>
      </c>
    </row>
    <row r="10" spans="1:9" ht="25.5" x14ac:dyDescent="0.2">
      <c r="A10" s="8" t="s">
        <v>10</v>
      </c>
      <c r="B10" s="11">
        <v>1574</v>
      </c>
      <c r="C10" s="27">
        <f>B11/5</f>
        <v>2249.1999999999998</v>
      </c>
      <c r="D10" s="9">
        <f>(0.6*B10+0.4*C10)/1575</f>
        <v>1.1708444444444444</v>
      </c>
      <c r="E10" s="11">
        <v>967</v>
      </c>
      <c r="F10" s="9">
        <f t="shared" si="0"/>
        <v>0.61435832274459978</v>
      </c>
      <c r="G10" s="9">
        <f t="shared" si="1"/>
        <v>1.6143583227445997</v>
      </c>
      <c r="H10" s="20">
        <v>853.6</v>
      </c>
      <c r="I10" s="9">
        <f>(H10/B10)/(H11/B11)</f>
        <v>1.1610438554144822</v>
      </c>
    </row>
    <row r="11" spans="1:9" x14ac:dyDescent="0.2">
      <c r="A11" s="12" t="s">
        <v>11</v>
      </c>
      <c r="B11" s="21">
        <f>SUM(B6:B10)</f>
        <v>11246</v>
      </c>
      <c r="C11" s="27">
        <v>2409</v>
      </c>
      <c r="D11" s="9">
        <v>1</v>
      </c>
      <c r="E11" s="21">
        <f>SUM(E6:E10)</f>
        <v>4114</v>
      </c>
      <c r="F11" s="9">
        <f t="shared" si="0"/>
        <v>0.36581895785168062</v>
      </c>
      <c r="G11" s="9">
        <f t="shared" si="1"/>
        <v>1.3658189578516806</v>
      </c>
      <c r="H11" s="22">
        <f>SUM(H6:H10)</f>
        <v>5252.9000000000005</v>
      </c>
      <c r="I11" s="9">
        <f>(H11/B11)/(H11/B11)</f>
        <v>1</v>
      </c>
    </row>
  </sheetData>
  <mergeCells count="1">
    <mergeCell ref="A1:I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2"/>
  <sheetViews>
    <sheetView workbookViewId="0">
      <selection activeCell="D25" sqref="D25"/>
    </sheetView>
  </sheetViews>
  <sheetFormatPr defaultColWidth="9.140625" defaultRowHeight="12.75" x14ac:dyDescent="0.2"/>
  <cols>
    <col min="1" max="1" width="14.28515625" style="1" customWidth="1"/>
    <col min="2" max="2" width="13.140625" style="1" customWidth="1"/>
    <col min="3" max="3" width="10.7109375" style="1" customWidth="1"/>
    <col min="4" max="4" width="14.42578125" style="1" customWidth="1"/>
    <col min="5" max="5" width="13.42578125" style="1" customWidth="1"/>
    <col min="6" max="6" width="12.85546875" style="1" customWidth="1"/>
    <col min="7" max="7" width="13" style="1" customWidth="1"/>
    <col min="8" max="8" width="12.140625" style="1" customWidth="1"/>
    <col min="9" max="9" width="11.85546875" style="1" customWidth="1"/>
    <col min="10" max="11" width="12.5703125" style="1" customWidth="1"/>
    <col min="12" max="12" width="15.42578125" style="1" customWidth="1"/>
    <col min="13" max="13" width="11.5703125" style="1" customWidth="1"/>
    <col min="14" max="14" width="11.140625" style="1" customWidth="1"/>
    <col min="15" max="15" width="12" style="1" customWidth="1"/>
    <col min="16" max="16" width="10.42578125" style="1" customWidth="1"/>
    <col min="17" max="17" width="12.5703125" style="1" customWidth="1"/>
    <col min="18" max="18" width="12.140625" style="1" customWidth="1"/>
    <col min="19" max="19" width="10.7109375" style="1" customWidth="1"/>
    <col min="20" max="20" width="12.140625" style="1" customWidth="1"/>
    <col min="21" max="21" width="16.28515625" style="1" customWidth="1"/>
    <col min="22" max="22" width="16.7109375" style="1" customWidth="1"/>
    <col min="23" max="16384" width="9.140625" style="1"/>
  </cols>
  <sheetData>
    <row r="1" spans="1:22" ht="14.25" x14ac:dyDescent="0.2">
      <c r="A1" s="33" t="s">
        <v>51</v>
      </c>
      <c r="B1" s="33"/>
      <c r="C1" s="33"/>
      <c r="D1" s="33"/>
      <c r="E1" s="33"/>
      <c r="F1" s="33"/>
      <c r="G1" s="33"/>
      <c r="H1" s="33"/>
      <c r="I1" s="33"/>
    </row>
    <row r="2" spans="1:22" x14ac:dyDescent="0.2">
      <c r="A2" s="2"/>
      <c r="B2" s="3"/>
      <c r="C2" s="3"/>
      <c r="D2" s="2"/>
      <c r="E2" s="3"/>
      <c r="F2" s="2"/>
      <c r="G2" s="2"/>
      <c r="H2" s="2"/>
      <c r="I2" s="2"/>
    </row>
    <row r="3" spans="1:22" x14ac:dyDescent="0.2">
      <c r="A3" s="2"/>
      <c r="B3" s="3"/>
      <c r="C3" s="3"/>
      <c r="D3" s="2"/>
      <c r="E3" s="3"/>
      <c r="F3" s="2"/>
      <c r="G3" s="2"/>
      <c r="H3" s="2"/>
      <c r="K3" s="4" t="s">
        <v>16</v>
      </c>
    </row>
    <row r="4" spans="1:22" x14ac:dyDescent="0.2">
      <c r="A4" s="38" t="s">
        <v>0</v>
      </c>
      <c r="B4" s="34" t="s">
        <v>26</v>
      </c>
      <c r="C4" s="35"/>
      <c r="D4" s="35"/>
      <c r="E4" s="36"/>
      <c r="F4" s="37" t="s">
        <v>27</v>
      </c>
      <c r="G4" s="37"/>
      <c r="H4" s="37"/>
      <c r="I4" s="37"/>
      <c r="J4" s="37"/>
      <c r="K4" s="37"/>
      <c r="L4" s="34" t="s">
        <v>28</v>
      </c>
      <c r="M4" s="35"/>
      <c r="N4" s="35"/>
      <c r="O4" s="35"/>
      <c r="P4" s="36"/>
      <c r="Q4" s="37" t="s">
        <v>29</v>
      </c>
      <c r="R4" s="37"/>
      <c r="S4" s="37"/>
      <c r="T4" s="37"/>
      <c r="U4" s="37"/>
      <c r="V4" s="37"/>
    </row>
    <row r="5" spans="1:22" ht="101.25" customHeight="1" x14ac:dyDescent="0.2">
      <c r="A5" s="39"/>
      <c r="B5" s="5" t="s">
        <v>17</v>
      </c>
      <c r="C5" s="5" t="s">
        <v>20</v>
      </c>
      <c r="D5" s="5" t="s">
        <v>18</v>
      </c>
      <c r="E5" s="5" t="s">
        <v>21</v>
      </c>
      <c r="F5" s="5" t="s">
        <v>19</v>
      </c>
      <c r="G5" s="5" t="s">
        <v>22</v>
      </c>
      <c r="H5" s="5" t="s">
        <v>5</v>
      </c>
      <c r="I5" s="5" t="s">
        <v>23</v>
      </c>
      <c r="J5" s="5" t="s">
        <v>24</v>
      </c>
      <c r="K5" s="5" t="s">
        <v>25</v>
      </c>
      <c r="L5" s="5" t="s">
        <v>30</v>
      </c>
      <c r="M5" s="5" t="s">
        <v>20</v>
      </c>
      <c r="N5" s="5" t="s">
        <v>5</v>
      </c>
      <c r="O5" s="5" t="s">
        <v>31</v>
      </c>
      <c r="P5" s="5" t="s">
        <v>32</v>
      </c>
      <c r="Q5" s="5" t="s">
        <v>34</v>
      </c>
      <c r="R5" s="5" t="s">
        <v>22</v>
      </c>
      <c r="S5" s="5" t="s">
        <v>5</v>
      </c>
      <c r="T5" s="5" t="s">
        <v>24</v>
      </c>
      <c r="U5" s="5" t="s">
        <v>35</v>
      </c>
      <c r="V5" s="5" t="s">
        <v>33</v>
      </c>
    </row>
    <row r="6" spans="1:22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7">
        <v>10</v>
      </c>
      <c r="K6" s="7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7">
        <v>21</v>
      </c>
      <c r="V6" s="7">
        <v>22</v>
      </c>
    </row>
    <row r="7" spans="1:22" ht="25.5" x14ac:dyDescent="0.2">
      <c r="A7" s="8" t="s">
        <v>6</v>
      </c>
      <c r="B7" s="9">
        <v>0.43</v>
      </c>
      <c r="C7" s="18">
        <v>4982</v>
      </c>
      <c r="D7" s="9">
        <v>0.78400000000000003</v>
      </c>
      <c r="E7" s="9">
        <f>D7/D12</f>
        <v>0.78400000000000003</v>
      </c>
      <c r="F7" s="9">
        <v>0.26</v>
      </c>
      <c r="G7" s="18">
        <v>4982</v>
      </c>
      <c r="H7" s="9">
        <v>1.1279999999999999</v>
      </c>
      <c r="I7" s="9">
        <v>0.78400000000000003</v>
      </c>
      <c r="J7" s="10">
        <v>0.82</v>
      </c>
      <c r="K7" s="10">
        <f>(H7*I7*J7)/(H12*I12*J12)</f>
        <v>0.54482993238166788</v>
      </c>
      <c r="L7" s="9">
        <v>0.22</v>
      </c>
      <c r="M7" s="18">
        <v>4982</v>
      </c>
      <c r="N7" s="9">
        <v>1.1279999999999999</v>
      </c>
      <c r="O7" s="10">
        <v>0.82</v>
      </c>
      <c r="P7" s="9">
        <f>(N7*O7)/(N12*O12)</f>
        <v>0.69493613824192335</v>
      </c>
      <c r="Q7" s="9">
        <v>0.09</v>
      </c>
      <c r="R7" s="18">
        <v>4982</v>
      </c>
      <c r="S7" s="9">
        <v>1.1279999999999999</v>
      </c>
      <c r="T7" s="10">
        <v>0.82</v>
      </c>
      <c r="U7" s="10">
        <f>(S7*T7)/(S12*T12)</f>
        <v>0.69493613824192335</v>
      </c>
      <c r="V7" s="10">
        <f>(B7*E7)+(F7*K7)+(L7*P7)+(Q7*U7)</f>
        <v>0.69420598527422994</v>
      </c>
    </row>
    <row r="8" spans="1:22" ht="25.5" x14ac:dyDescent="0.2">
      <c r="A8" s="8" t="s">
        <v>7</v>
      </c>
      <c r="B8" s="9">
        <v>0.43</v>
      </c>
      <c r="C8" s="11">
        <v>2331</v>
      </c>
      <c r="D8" s="9">
        <v>0.97899999999999998</v>
      </c>
      <c r="E8" s="9">
        <f>D8/D12</f>
        <v>0.97899999999999998</v>
      </c>
      <c r="F8" s="9">
        <v>0.26</v>
      </c>
      <c r="G8" s="11">
        <v>2331</v>
      </c>
      <c r="H8" s="10">
        <v>1.1120000000000001</v>
      </c>
      <c r="I8" s="9">
        <v>0.97899999999999998</v>
      </c>
      <c r="J8" s="11">
        <v>1.085</v>
      </c>
      <c r="K8" s="10">
        <f>(H8*I8*J8)/(H12*I12*J12)</f>
        <v>0.88744033057851246</v>
      </c>
      <c r="L8" s="9">
        <v>0.22</v>
      </c>
      <c r="M8" s="11">
        <v>2331</v>
      </c>
      <c r="N8" s="10">
        <v>1.1120000000000001</v>
      </c>
      <c r="O8" s="11">
        <v>1.085</v>
      </c>
      <c r="P8" s="9">
        <f>(N8*O8)/(N12*O12)</f>
        <v>0.90647633358377167</v>
      </c>
      <c r="Q8" s="9">
        <v>0.09</v>
      </c>
      <c r="R8" s="11">
        <v>2331</v>
      </c>
      <c r="S8" s="10">
        <v>1.1120000000000001</v>
      </c>
      <c r="T8" s="11">
        <v>1.085</v>
      </c>
      <c r="U8" s="10">
        <f>(S8*T8)/(S12*T12)</f>
        <v>0.90647633358377167</v>
      </c>
      <c r="V8" s="10">
        <f>(B8*E8)+(F8*K8)+(L8*P8)+(Q8*U8)</f>
        <v>0.93271214936138258</v>
      </c>
    </row>
    <row r="9" spans="1:22" ht="25.5" x14ac:dyDescent="0.2">
      <c r="A9" s="8" t="s">
        <v>8</v>
      </c>
      <c r="B9" s="9">
        <v>0.43</v>
      </c>
      <c r="C9" s="11">
        <v>1489</v>
      </c>
      <c r="D9" s="9">
        <v>1.1599999999999999</v>
      </c>
      <c r="E9" s="9">
        <f>D9/D12</f>
        <v>1.1599999999999999</v>
      </c>
      <c r="F9" s="9">
        <v>0.26</v>
      </c>
      <c r="G9" s="11">
        <v>1489</v>
      </c>
      <c r="H9" s="10">
        <v>1.625</v>
      </c>
      <c r="I9" s="9">
        <v>1.1599999999999999</v>
      </c>
      <c r="J9" s="11">
        <v>0.94099999999999995</v>
      </c>
      <c r="K9" s="10">
        <f>(H9*I9*J9)/(H12*I12*J12)</f>
        <v>1.332670924117205</v>
      </c>
      <c r="L9" s="9">
        <v>0.22</v>
      </c>
      <c r="M9" s="11">
        <v>1489</v>
      </c>
      <c r="N9" s="10">
        <v>1.625</v>
      </c>
      <c r="O9" s="11">
        <v>0.94099999999999995</v>
      </c>
      <c r="P9" s="9">
        <f>(N9*O9)/(N12*O12)</f>
        <v>1.148854244928625</v>
      </c>
      <c r="Q9" s="9">
        <v>0.09</v>
      </c>
      <c r="R9" s="11">
        <v>1489</v>
      </c>
      <c r="S9" s="10">
        <v>1.625</v>
      </c>
      <c r="T9" s="11">
        <v>0.94099999999999995</v>
      </c>
      <c r="U9" s="10">
        <f>(S9*T9)/(S12*T12)</f>
        <v>1.148854244928625</v>
      </c>
      <c r="V9" s="10">
        <f>(B9*E9)+(F9*K9)+(L9*P9)+(Q9*U9)</f>
        <v>1.2014392561983469</v>
      </c>
    </row>
    <row r="10" spans="1:22" ht="25.5" x14ac:dyDescent="0.2">
      <c r="A10" s="8" t="s">
        <v>9</v>
      </c>
      <c r="B10" s="9">
        <v>0.43</v>
      </c>
      <c r="C10" s="11">
        <v>870</v>
      </c>
      <c r="D10" s="9">
        <v>1.6020000000000001</v>
      </c>
      <c r="E10" s="9">
        <f>D10/D12</f>
        <v>1.6020000000000001</v>
      </c>
      <c r="F10" s="9">
        <v>0.26</v>
      </c>
      <c r="G10" s="11">
        <v>870</v>
      </c>
      <c r="H10" s="10">
        <v>2</v>
      </c>
      <c r="I10" s="9">
        <v>1.6020000000000001</v>
      </c>
      <c r="J10" s="10">
        <v>0.69</v>
      </c>
      <c r="K10" s="10">
        <f>(H10*I10*J10)/(H12*I12*J12)</f>
        <v>1.6609767092411722</v>
      </c>
      <c r="L10" s="9">
        <v>0.22</v>
      </c>
      <c r="M10" s="11">
        <v>870</v>
      </c>
      <c r="N10" s="10">
        <v>2</v>
      </c>
      <c r="O10" s="10">
        <v>0.69</v>
      </c>
      <c r="P10" s="9">
        <f>(N10*O10)/(N12*O12)</f>
        <v>1.0368144252441773</v>
      </c>
      <c r="Q10" s="9">
        <v>0.09</v>
      </c>
      <c r="R10" s="11">
        <v>870</v>
      </c>
      <c r="S10" s="10">
        <v>2</v>
      </c>
      <c r="T10" s="10">
        <v>0.69</v>
      </c>
      <c r="U10" s="10">
        <f>(S10*T10)/(S12*T12)</f>
        <v>1.0368144252441773</v>
      </c>
      <c r="V10" s="10">
        <f>(B10*E10)+(F10*K10)+(L10*P10)+(Q10*U10)</f>
        <v>1.4421264162283998</v>
      </c>
    </row>
    <row r="11" spans="1:22" ht="25.5" x14ac:dyDescent="0.2">
      <c r="A11" s="8" t="s">
        <v>10</v>
      </c>
      <c r="B11" s="9">
        <v>0.43</v>
      </c>
      <c r="C11" s="11">
        <v>1574</v>
      </c>
      <c r="D11" s="9">
        <v>1.212</v>
      </c>
      <c r="E11" s="9">
        <f>D11/D12</f>
        <v>1.212</v>
      </c>
      <c r="F11" s="9">
        <v>0.26</v>
      </c>
      <c r="G11" s="11">
        <v>1574</v>
      </c>
      <c r="H11" s="10">
        <v>1.63</v>
      </c>
      <c r="I11" s="9">
        <v>1.212</v>
      </c>
      <c r="J11" s="11">
        <v>1.7170000000000001</v>
      </c>
      <c r="K11" s="10">
        <f>(H11*I11*J11)/(H12*I12*J12)</f>
        <v>2.5484872426746805</v>
      </c>
      <c r="L11" s="9">
        <v>0.22</v>
      </c>
      <c r="M11" s="11">
        <v>1574</v>
      </c>
      <c r="N11" s="10">
        <v>1.63</v>
      </c>
      <c r="O11" s="11">
        <v>1.7170000000000001</v>
      </c>
      <c r="P11" s="9">
        <f>(N11*O11)/(N12*O12)</f>
        <v>2.1027122464312544</v>
      </c>
      <c r="Q11" s="9">
        <v>0.09</v>
      </c>
      <c r="R11" s="11">
        <v>1574</v>
      </c>
      <c r="S11" s="10">
        <v>1.63</v>
      </c>
      <c r="T11" s="11">
        <v>1.7170000000000001</v>
      </c>
      <c r="U11" s="10">
        <f>(S11*T11)/(S12*T12)</f>
        <v>2.1027122464312544</v>
      </c>
      <c r="V11" s="10">
        <f>(B11*E11)+(F11*K11)+(L11*P11)+(Q11*U11)</f>
        <v>1.835607479489106</v>
      </c>
    </row>
    <row r="12" spans="1:22" x14ac:dyDescent="0.2">
      <c r="A12" s="12" t="s">
        <v>11</v>
      </c>
      <c r="B12" s="13">
        <v>0.43</v>
      </c>
      <c r="C12" s="21">
        <f>SUM(C7:C11)</f>
        <v>11246</v>
      </c>
      <c r="D12" s="13">
        <v>1</v>
      </c>
      <c r="E12" s="13">
        <v>1</v>
      </c>
      <c r="F12" s="14">
        <v>0.26</v>
      </c>
      <c r="G12" s="21">
        <f>SUM(G7:G11)</f>
        <v>11246</v>
      </c>
      <c r="H12" s="13">
        <v>1.331</v>
      </c>
      <c r="I12" s="13">
        <v>1</v>
      </c>
      <c r="J12" s="13">
        <v>1</v>
      </c>
      <c r="K12" s="13">
        <v>1</v>
      </c>
      <c r="L12" s="13">
        <v>0.22</v>
      </c>
      <c r="M12" s="21">
        <f>SUM(M7:M11)</f>
        <v>11246</v>
      </c>
      <c r="N12" s="13">
        <v>1.331</v>
      </c>
      <c r="O12" s="13">
        <v>1</v>
      </c>
      <c r="P12" s="13">
        <v>1</v>
      </c>
      <c r="Q12" s="14">
        <v>0.09</v>
      </c>
      <c r="R12" s="21">
        <f>SUM(R7:R11)</f>
        <v>11246</v>
      </c>
      <c r="S12" s="13">
        <v>1.331</v>
      </c>
      <c r="T12" s="13">
        <v>1</v>
      </c>
      <c r="U12" s="13">
        <v>1</v>
      </c>
      <c r="V12" s="13">
        <v>1</v>
      </c>
    </row>
  </sheetData>
  <mergeCells count="6">
    <mergeCell ref="L4:P4"/>
    <mergeCell ref="Q4:V4"/>
    <mergeCell ref="A1:I1"/>
    <mergeCell ref="B4:E4"/>
    <mergeCell ref="F4:K4"/>
    <mergeCell ref="A4:A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5" sqref="B5"/>
    </sheetView>
  </sheetViews>
  <sheetFormatPr defaultColWidth="9.140625" defaultRowHeight="12.75" x14ac:dyDescent="0.2"/>
  <cols>
    <col min="1" max="1" width="14.28515625" style="1" customWidth="1"/>
    <col min="2" max="2" width="13.85546875" style="1" customWidth="1"/>
    <col min="3" max="3" width="16" style="1" customWidth="1"/>
    <col min="4" max="4" width="14.42578125" style="1" customWidth="1"/>
    <col min="5" max="5" width="13.42578125" style="1" customWidth="1"/>
    <col min="6" max="6" width="12.85546875" style="1" customWidth="1"/>
    <col min="7" max="7" width="13" style="1" customWidth="1"/>
    <col min="8" max="8" width="23.28515625" style="1" customWidth="1"/>
    <col min="9" max="9" width="22.42578125" style="1" customWidth="1"/>
    <col min="10" max="16384" width="9.140625" style="1"/>
  </cols>
  <sheetData>
    <row r="1" spans="1:9" ht="14.25" x14ac:dyDescent="0.2">
      <c r="A1" s="33" t="s">
        <v>52</v>
      </c>
      <c r="B1" s="33"/>
      <c r="C1" s="33"/>
      <c r="D1" s="33"/>
      <c r="E1" s="33"/>
      <c r="F1" s="33"/>
      <c r="G1" s="33"/>
      <c r="H1" s="33"/>
    </row>
    <row r="2" spans="1:9" x14ac:dyDescent="0.2">
      <c r="A2" s="2"/>
      <c r="B2" s="3"/>
      <c r="C2" s="3"/>
      <c r="D2" s="2"/>
      <c r="E2" s="3"/>
      <c r="F2" s="2"/>
      <c r="G2" s="2"/>
      <c r="H2" s="2"/>
    </row>
    <row r="3" spans="1:9" x14ac:dyDescent="0.2">
      <c r="A3" s="2"/>
      <c r="B3" s="3"/>
      <c r="C3" s="3"/>
      <c r="D3" s="2"/>
      <c r="E3" s="3"/>
      <c r="F3" s="2"/>
      <c r="G3" s="2"/>
      <c r="I3" s="4" t="s">
        <v>47</v>
      </c>
    </row>
    <row r="4" spans="1:9" ht="114.75" customHeight="1" x14ac:dyDescent="0.2">
      <c r="A4" s="5" t="s">
        <v>0</v>
      </c>
      <c r="B4" s="5" t="s">
        <v>48</v>
      </c>
      <c r="C4" s="5" t="s">
        <v>56</v>
      </c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26" t="s">
        <v>49</v>
      </c>
    </row>
    <row r="5" spans="1:9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7">
        <v>9</v>
      </c>
    </row>
    <row r="6" spans="1:9" ht="25.5" x14ac:dyDescent="0.2">
      <c r="A6" s="8" t="s">
        <v>6</v>
      </c>
      <c r="B6" s="18">
        <v>4982</v>
      </c>
      <c r="C6" s="9">
        <f>'налоговый потенциал'!F5</f>
        <v>20824.087</v>
      </c>
      <c r="D6" s="9">
        <f t="shared" ref="D6:D11" si="0">C6/B6</f>
        <v>4.1798649136892809</v>
      </c>
      <c r="E6" s="9">
        <f>D6/D11</f>
        <v>1.3951965785009357</v>
      </c>
      <c r="F6" s="9">
        <f>'Таблица 2'!V7</f>
        <v>0.69420598527422994</v>
      </c>
      <c r="G6" s="9">
        <f>E6/F6</f>
        <v>2.0097731913817998</v>
      </c>
      <c r="H6" s="22">
        <v>0</v>
      </c>
      <c r="I6" s="20">
        <v>0</v>
      </c>
    </row>
    <row r="7" spans="1:9" ht="25.5" x14ac:dyDescent="0.2">
      <c r="A7" s="8" t="s">
        <v>7</v>
      </c>
      <c r="B7" s="11">
        <v>2331</v>
      </c>
      <c r="C7" s="9">
        <f>'налоговый потенциал'!F6</f>
        <v>4173.3879999999999</v>
      </c>
      <c r="D7" s="9">
        <f t="shared" si="0"/>
        <v>1.7903852423852424</v>
      </c>
      <c r="E7" s="10">
        <f>D7/D11</f>
        <v>0.59761246259264833</v>
      </c>
      <c r="F7" s="9">
        <f>'Таблица 2'!V8</f>
        <v>0.93271214936138258</v>
      </c>
      <c r="G7" s="9">
        <f>E7/F7</f>
        <v>0.64072550464988243</v>
      </c>
      <c r="H7" s="22">
        <f>(1-G7)*(F7*B7)</f>
        <v>781.11736985791947</v>
      </c>
      <c r="I7" s="11">
        <v>1865</v>
      </c>
    </row>
    <row r="8" spans="1:9" ht="25.5" x14ac:dyDescent="0.2">
      <c r="A8" s="8" t="s">
        <v>8</v>
      </c>
      <c r="B8" s="11">
        <v>1489</v>
      </c>
      <c r="C8" s="9">
        <f>'налоговый потенциал'!F7</f>
        <v>3432.8469999999998</v>
      </c>
      <c r="D8" s="9">
        <f t="shared" si="0"/>
        <v>2.3054714573539288</v>
      </c>
      <c r="E8" s="10">
        <f>D8/D11</f>
        <v>0.76954302484687409</v>
      </c>
      <c r="F8" s="9">
        <f>'Таблица 2'!V9</f>
        <v>1.2014392561983469</v>
      </c>
      <c r="G8" s="9">
        <f>E8/F8</f>
        <v>0.64051762989824379</v>
      </c>
      <c r="H8" s="22">
        <f>(1-G8)*(F8*B8)</f>
        <v>643.0934884823431</v>
      </c>
      <c r="I8" s="11">
        <v>1236</v>
      </c>
    </row>
    <row r="9" spans="1:9" ht="25.5" x14ac:dyDescent="0.2">
      <c r="A9" s="8" t="s">
        <v>9</v>
      </c>
      <c r="B9" s="11">
        <v>870</v>
      </c>
      <c r="C9" s="9">
        <f>'налоговый потенциал'!F8</f>
        <v>2125.2849999999999</v>
      </c>
      <c r="D9" s="9">
        <f t="shared" si="0"/>
        <v>2.4428563218390802</v>
      </c>
      <c r="E9" s="10">
        <f>D9/D11</f>
        <v>0.81540070130903419</v>
      </c>
      <c r="F9" s="9">
        <f>'Таблица 2'!V10</f>
        <v>1.4421264162283998</v>
      </c>
      <c r="G9" s="9">
        <f>E9/F9</f>
        <v>0.5654155503520667</v>
      </c>
      <c r="H9" s="22">
        <f>(1-G9)*(F9*B9)</f>
        <v>545.25137197984805</v>
      </c>
      <c r="I9" s="11">
        <v>1800</v>
      </c>
    </row>
    <row r="10" spans="1:9" ht="25.5" x14ac:dyDescent="0.2">
      <c r="A10" s="8" t="s">
        <v>10</v>
      </c>
      <c r="B10" s="11">
        <v>1574</v>
      </c>
      <c r="C10" s="9">
        <f>'налоговый потенциал'!F9</f>
        <v>3136.248</v>
      </c>
      <c r="D10" s="9">
        <f t="shared" si="0"/>
        <v>1.9925336721728082</v>
      </c>
      <c r="E10" s="10">
        <f>D10/D11</f>
        <v>0.66508756128908297</v>
      </c>
      <c r="F10" s="9">
        <f>'Таблица 2'!V11</f>
        <v>1.835607479489106</v>
      </c>
      <c r="G10" s="9">
        <f>E10/F10</f>
        <v>0.36232558906013662</v>
      </c>
      <c r="H10" s="22">
        <f>(1-G10)*(F10*B10)</f>
        <v>1842.3983512468362</v>
      </c>
      <c r="I10" s="11">
        <v>1018.8</v>
      </c>
    </row>
    <row r="11" spans="1:9" x14ac:dyDescent="0.2">
      <c r="A11" s="12" t="s">
        <v>11</v>
      </c>
      <c r="B11" s="21">
        <f>SUM(B6:B10)</f>
        <v>11246</v>
      </c>
      <c r="C11" s="14">
        <f>SUM(C6:C10)</f>
        <v>33691.855000000003</v>
      </c>
      <c r="D11" s="14">
        <f t="shared" si="0"/>
        <v>2.995896763293616</v>
      </c>
      <c r="E11" s="13">
        <v>1</v>
      </c>
      <c r="F11" s="14">
        <f>E11/B11</f>
        <v>8.8920505068468787E-5</v>
      </c>
      <c r="G11" s="14">
        <f>1+F11</f>
        <v>1.0000889205050685</v>
      </c>
      <c r="H11" s="22">
        <f>SUM(H6:H10)</f>
        <v>3811.8605815669471</v>
      </c>
      <c r="I11" s="22">
        <f>SUM(I6:I10)</f>
        <v>5919.8</v>
      </c>
    </row>
  </sheetData>
  <mergeCells count="1">
    <mergeCell ref="A1:H1"/>
  </mergeCells>
  <phoneticPr fontId="0" type="noConversion"/>
  <pageMargins left="0.74803149606299213" right="0.15748031496062992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0" sqref="C10"/>
    </sheetView>
  </sheetViews>
  <sheetFormatPr defaultColWidth="9.140625" defaultRowHeight="15" x14ac:dyDescent="0.25"/>
  <cols>
    <col min="1" max="1" width="27.42578125" style="15" customWidth="1"/>
    <col min="2" max="6" width="18.85546875" style="15" customWidth="1"/>
    <col min="7" max="16384" width="9.140625" style="15"/>
  </cols>
  <sheetData>
    <row r="1" spans="1:6" ht="16.5" x14ac:dyDescent="0.25">
      <c r="A1" s="40" t="s">
        <v>54</v>
      </c>
      <c r="B1" s="40"/>
      <c r="C1" s="40"/>
      <c r="D1" s="40"/>
      <c r="E1" s="40"/>
      <c r="F1" s="40"/>
    </row>
    <row r="3" spans="1:6" ht="94.5" x14ac:dyDescent="0.25">
      <c r="A3" s="23" t="s">
        <v>41</v>
      </c>
      <c r="B3" s="23" t="s">
        <v>42</v>
      </c>
      <c r="C3" s="23" t="s">
        <v>43</v>
      </c>
      <c r="D3" s="23" t="s">
        <v>44</v>
      </c>
      <c r="E3" s="23" t="s">
        <v>45</v>
      </c>
      <c r="F3" s="23" t="s">
        <v>55</v>
      </c>
    </row>
    <row r="4" spans="1:6" ht="15.75" x14ac:dyDescent="0.25">
      <c r="A4" s="23"/>
      <c r="B4" s="23">
        <v>1</v>
      </c>
      <c r="C4" s="23">
        <v>2</v>
      </c>
      <c r="D4" s="23">
        <v>3</v>
      </c>
      <c r="E4" s="23">
        <v>4</v>
      </c>
      <c r="F4" s="24">
        <v>5</v>
      </c>
    </row>
    <row r="5" spans="1:6" ht="15.75" x14ac:dyDescent="0.25">
      <c r="A5" s="25" t="s">
        <v>6</v>
      </c>
      <c r="B5" s="28">
        <v>13307.3</v>
      </c>
      <c r="C5" s="29">
        <v>2030</v>
      </c>
      <c r="D5" s="29">
        <v>2650</v>
      </c>
      <c r="E5" s="30">
        <v>2836.7869999999998</v>
      </c>
      <c r="F5" s="28">
        <f>SUM(B5:E5)</f>
        <v>20824.087</v>
      </c>
    </row>
    <row r="6" spans="1:6" ht="15.75" x14ac:dyDescent="0.25">
      <c r="A6" s="25" t="s">
        <v>7</v>
      </c>
      <c r="B6" s="28">
        <v>680.1</v>
      </c>
      <c r="C6" s="29">
        <v>465</v>
      </c>
      <c r="D6" s="29">
        <v>1700</v>
      </c>
      <c r="E6" s="30">
        <v>1328.288</v>
      </c>
      <c r="F6" s="28">
        <f>SUM(B6:E6)</f>
        <v>4173.3879999999999</v>
      </c>
    </row>
    <row r="7" spans="1:6" ht="15.75" x14ac:dyDescent="0.25">
      <c r="A7" s="25" t="s">
        <v>8</v>
      </c>
      <c r="B7" s="28">
        <v>930</v>
      </c>
      <c r="C7" s="29">
        <v>355</v>
      </c>
      <c r="D7" s="29">
        <v>1300</v>
      </c>
      <c r="E7" s="30">
        <v>847.84699999999998</v>
      </c>
      <c r="F7" s="28">
        <f>SUM(B7:E7)</f>
        <v>3432.8469999999998</v>
      </c>
    </row>
    <row r="8" spans="1:6" ht="15.75" x14ac:dyDescent="0.25">
      <c r="A8" s="25" t="s">
        <v>9</v>
      </c>
      <c r="B8" s="28">
        <v>274.89999999999998</v>
      </c>
      <c r="C8" s="29">
        <v>140</v>
      </c>
      <c r="D8" s="28">
        <v>1215</v>
      </c>
      <c r="E8" s="30">
        <v>495.38499999999999</v>
      </c>
      <c r="F8" s="28">
        <f>SUM(B8:E8)</f>
        <v>2125.2849999999999</v>
      </c>
    </row>
    <row r="9" spans="1:6" ht="15.75" x14ac:dyDescent="0.25">
      <c r="A9" s="25" t="s">
        <v>10</v>
      </c>
      <c r="B9" s="28">
        <v>900</v>
      </c>
      <c r="C9" s="29">
        <v>160</v>
      </c>
      <c r="D9" s="29">
        <v>1180</v>
      </c>
      <c r="E9" s="30">
        <v>896.24800000000005</v>
      </c>
      <c r="F9" s="28">
        <f>SUM(B9:E9)</f>
        <v>3136.248</v>
      </c>
    </row>
    <row r="10" spans="1:6" ht="15.75" x14ac:dyDescent="0.25">
      <c r="A10" s="23" t="s">
        <v>46</v>
      </c>
      <c r="B10" s="31">
        <f>SUM(B5:B9)</f>
        <v>16092.3</v>
      </c>
      <c r="C10" s="31">
        <f>SUM(C5:C9)</f>
        <v>3150</v>
      </c>
      <c r="D10" s="32">
        <f>SUM(D5:D9)</f>
        <v>8045</v>
      </c>
      <c r="E10" s="32">
        <f>SUM(E5:E9)</f>
        <v>6404.5550000000003</v>
      </c>
      <c r="F10" s="32">
        <f>SUM(F5:F9)</f>
        <v>33691.855000000003</v>
      </c>
    </row>
    <row r="11" spans="1:6" ht="15.75" x14ac:dyDescent="0.25">
      <c r="A11" s="16"/>
      <c r="B11" s="17"/>
      <c r="C11" s="17"/>
      <c r="D11" s="17"/>
      <c r="E11" s="17"/>
      <c r="F11" s="17"/>
    </row>
    <row r="12" spans="1:6" ht="15.75" x14ac:dyDescent="0.25">
      <c r="A12" s="17"/>
      <c r="B12" s="17"/>
      <c r="C12" s="17"/>
      <c r="D12" s="17"/>
      <c r="E12" s="17"/>
      <c r="F12" s="17"/>
    </row>
    <row r="13" spans="1:6" ht="15.75" x14ac:dyDescent="0.25">
      <c r="A13" s="17"/>
      <c r="B13" s="17"/>
      <c r="C13" s="17"/>
      <c r="D13" s="17"/>
      <c r="E13" s="17"/>
      <c r="F13" s="17"/>
    </row>
    <row r="14" spans="1:6" ht="15.75" x14ac:dyDescent="0.25">
      <c r="A14" s="17"/>
      <c r="B14" s="17"/>
      <c r="C14" s="17"/>
      <c r="D14" s="17"/>
      <c r="E14" s="17"/>
      <c r="F14" s="17"/>
    </row>
    <row r="15" spans="1:6" ht="15.75" x14ac:dyDescent="0.25">
      <c r="A15" s="17"/>
      <c r="B15" s="17"/>
      <c r="C15" s="17"/>
      <c r="D15" s="17"/>
      <c r="E15" s="17"/>
      <c r="F15" s="17"/>
    </row>
    <row r="16" spans="1:6" ht="15.75" x14ac:dyDescent="0.25">
      <c r="A16" s="17"/>
      <c r="B16" s="17"/>
      <c r="C16" s="17"/>
      <c r="D16" s="17"/>
      <c r="E16" s="17"/>
      <c r="F16" s="17"/>
    </row>
  </sheetData>
  <mergeCells count="1">
    <mergeCell ref="A1:F1"/>
  </mergeCell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налоговый потенциал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Nataly</cp:lastModifiedBy>
  <cp:lastPrinted>2024-11-13T08:20:32Z</cp:lastPrinted>
  <dcterms:created xsi:type="dcterms:W3CDTF">2020-10-09T06:03:02Z</dcterms:created>
  <dcterms:modified xsi:type="dcterms:W3CDTF">2024-11-13T08:21:02Z</dcterms:modified>
</cp:coreProperties>
</file>